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Business Setup" sheetId="1" state="visible" r:id="rId3"/>
    <sheet name="Reference" sheetId="2" state="visible" r:id="rId4"/>
    <sheet name="Survival Numbers" sheetId="3" state="visible" r:id="rId5"/>
    <sheet name="Bid a Job" sheetId="4" state="visible" r:id="rId6"/>
    <sheet name="Job Log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<sst xmlns="http://schemas.openxmlformats.org/spreadsheetml/2006/main" count="168" uniqueCount="121">
  <si>
    <t xml:space="preserve">Meridyan One</t>
  </si>
  <si>
    <t xml:space="preserve">Margin Survival Setup</t>
  </si>
  <si>
    <t xml:space="preserve">Built for any business that prices jobs, projects, or services.</t>
  </si>
  <si>
    <t xml:space="preserve">What you do (your business)</t>
  </si>
  <si>
    <t xml:space="preserve">Deck builder / remodeler</t>
  </si>
  <si>
    <t xml:space="preserve">MONTHLY OVERHEAD (what you pay whether or not you have a job)</t>
  </si>
  <si>
    <t xml:space="preserve">Rent / office / shop / yard</t>
  </si>
  <si>
    <t xml:space="preserve">Office &amp; admin staff (salaried)</t>
  </si>
  <si>
    <t xml:space="preserve">Insurance (general, not job-specific)</t>
  </si>
  <si>
    <t xml:space="preserve">Vehicles &amp; equipment (general)</t>
  </si>
  <si>
    <t xml:space="preserve">Software, phones, subscriptions</t>
  </si>
  <si>
    <t xml:space="preserve">Your own pay / admin time</t>
  </si>
  <si>
    <t xml:space="preserve">Utilities (estimate)</t>
  </si>
  <si>
    <t xml:space="preserve">Anything else fixed</t>
  </si>
  <si>
    <t xml:space="preserve">Total overhead per month</t>
  </si>
  <si>
    <t xml:space="preserve">YOUR BUSINESS</t>
  </si>
  <si>
    <t xml:space="preserve">Profit you want to take home (per year)</t>
  </si>
  <si>
    <t xml:space="preserve">Your average job size</t>
  </si>
  <si>
    <t xml:space="preserve">Jobs you do in a typical month</t>
  </si>
  <si>
    <t xml:space="preserve">Your typical gross margin %</t>
  </si>
  <si>
    <t xml:space="preserve">Rule of thumb: contractors who consistently make money run about 35% gross margin. Below ~30% leaves little cushion for slow months and callbacks. Your exact required margin is on the Survival tab.</t>
  </si>
  <si>
    <t xml:space="preserve">Example numbers shown. Replace the blue cells with your own; everything else updates itself.</t>
  </si>
  <si>
    <t xml:space="preserve">Meridyan One  |  A division of The Meridyan Standard  |  Free template, no login, no email wall.</t>
  </si>
  <si>
    <t xml:space="preserve">Formulas are locked so they do not get broken. To edit them: Review &gt; Unprotect Sheet (no password).</t>
  </si>
  <si>
    <t xml:space="preserve">Price Book</t>
  </si>
  <si>
    <t xml:space="preserve">Set your prices here once; the Bid a Job tab pulls from this list.</t>
  </si>
  <si>
    <t xml:space="preserve">The deck items are an example. Replace with your own, for any business.</t>
  </si>
  <si>
    <t xml:space="preserve">YOUR ROLES &amp; LABOR RATES  (fully-loaded: wage + payroll taxes + workers' comp + benefits)</t>
  </si>
  <si>
    <t xml:space="preserve">Role</t>
  </si>
  <si>
    <t xml:space="preserve">Rate ($/hr)</t>
  </si>
  <si>
    <t xml:space="preserve">Lead carpenter</t>
  </si>
  <si>
    <t xml:space="preserve">Carpenter</t>
  </si>
  <si>
    <t xml:space="preserve">Laborer</t>
  </si>
  <si>
    <t xml:space="preserve">(add your own)</t>
  </si>
  <si>
    <t xml:space="preserve"> </t>
  </si>
  <si>
    <t xml:space="preserve">MATERIALS, PRODUCTS &amp; SUPPLIES</t>
  </si>
  <si>
    <t xml:space="preserve">Item</t>
  </si>
  <si>
    <t xml:space="preserve">Unit</t>
  </si>
  <si>
    <t xml:space="preserve">Unit cost</t>
  </si>
  <si>
    <t xml:space="preserve">Framing lumber &amp; hardware</t>
  </si>
  <si>
    <t xml:space="preserve">lot</t>
  </si>
  <si>
    <t xml:space="preserve">Decking boards</t>
  </si>
  <si>
    <t xml:space="preserve">Railing system</t>
  </si>
  <si>
    <t xml:space="preserve">Concrete / footings</t>
  </si>
  <si>
    <t xml:space="preserve">Fasteners &amp; hardware</t>
  </si>
  <si>
    <t xml:space="preserve">box</t>
  </si>
  <si>
    <t xml:space="preserve">Stain / sealant</t>
  </si>
  <si>
    <t xml:space="preserve">gal</t>
  </si>
  <si>
    <t xml:space="preserve">Tip: to bid an item that isn't here, add it as one new line above. That keeps every price in one place.</t>
  </si>
  <si>
    <t xml:space="preserve">What it takes to stay in business</t>
  </si>
  <si>
    <t xml:space="preserve">These update automatically from your Setup tab.</t>
  </si>
  <si>
    <t xml:space="preserve">WHERE YOU ARE NOW</t>
  </si>
  <si>
    <t xml:space="preserve">Work you do now (per month)</t>
  </si>
  <si>
    <t xml:space="preserve">Gross profit it throws off</t>
  </si>
  <si>
    <t xml:space="preserve">Monthly profit goal</t>
  </si>
  <si>
    <t xml:space="preserve">WHAT YOU NEED EVERY MONTH</t>
  </si>
  <si>
    <t xml:space="preserve">To keep the doors open (break-even revenue)</t>
  </si>
  <si>
    <t xml:space="preserve">   about this many jobs a month</t>
  </si>
  <si>
    <t xml:space="preserve">To also make the profit you want (target revenue)</t>
  </si>
  <si>
    <t xml:space="preserve">THE MARGIN EVERY JOB MUST CLEAR</t>
  </si>
  <si>
    <t xml:space="preserve">Just to cover overhead (break-even)</t>
  </si>
  <si>
    <t xml:space="preserve">To cover overhead + your profit</t>
  </si>
  <si>
    <t xml:space="preserve">Healthy trade benchmark (rule of thumb)</t>
  </si>
  <si>
    <t xml:space="preserve">YOUR READ</t>
  </si>
  <si>
    <t xml:space="preserve">Surplus / (short) vs your profit goal, per month</t>
  </si>
  <si>
    <t xml:space="preserve">Verdict</t>
  </si>
  <si>
    <t xml:space="preserve">Revenue is not survival: covering overhead is not the same as paying yourself.</t>
  </si>
  <si>
    <t xml:space="preserve">The gap between your required margin and the 35% standard is your margin of safety.</t>
  </si>
  <si>
    <t xml:space="preserve">Meridyan One  |  A division of The Meridyan Standard</t>
  </si>
  <si>
    <t xml:space="preserve">Price a job, project, or order (build it from the ground up)</t>
  </si>
  <si>
    <t xml:space="preserve">Build the cost from labor and materials, then price it to your target margin.</t>
  </si>
  <si>
    <t xml:space="preserve">THE JOB</t>
  </si>
  <si>
    <t xml:space="preserve">Job / project</t>
  </si>
  <si>
    <t xml:space="preserve">Smith back deck</t>
  </si>
  <si>
    <t xml:space="preserve">Client</t>
  </si>
  <si>
    <t xml:space="preserve">Smith</t>
  </si>
  <si>
    <t xml:space="preserve">Project type</t>
  </si>
  <si>
    <t xml:space="preserve">Deck build</t>
  </si>
  <si>
    <t xml:space="preserve">LABOR  (pick a role; the rate auto-fills from your Price Book)</t>
  </si>
  <si>
    <t xml:space="preserve">Task</t>
  </si>
  <si>
    <t xml:space="preserve">Hours</t>
  </si>
  <si>
    <t xml:space="preserve">Cost</t>
  </si>
  <si>
    <t xml:space="preserve">Demo &amp; site prep</t>
  </si>
  <si>
    <t xml:space="preserve">Footings &amp; framing</t>
  </si>
  <si>
    <t xml:space="preserve">Decking install</t>
  </si>
  <si>
    <t xml:space="preserve">Railing &amp; stairs</t>
  </si>
  <si>
    <t xml:space="preserve">Labor subtotal</t>
  </si>
  <si>
    <t xml:space="preserve">MATERIALS / PRODUCTS  (pick an item; the unit cost auto-fills from your Price Book)</t>
  </si>
  <si>
    <t xml:space="preserve">Qty</t>
  </si>
  <si>
    <t xml:space="preserve">Materials subtotal</t>
  </si>
  <si>
    <t xml:space="preserve">OTHER DIRECT COSTS</t>
  </si>
  <si>
    <t xml:space="preserve">Subcontractors</t>
  </si>
  <si>
    <t xml:space="preserve">Equipment / rental</t>
  </si>
  <si>
    <t xml:space="preserve">Fuel / consumables / callback reserve</t>
  </si>
  <si>
    <t xml:space="preserve">DIRECT COST OF THE JOB</t>
  </si>
  <si>
    <t xml:space="preserve">PRICE IT</t>
  </si>
  <si>
    <t xml:space="preserve">Your target margin %</t>
  </si>
  <si>
    <t xml:space="preserve">   (the floor it must clear is on the Check below)</t>
  </si>
  <si>
    <t xml:space="preserve">Suggested price at your target margin</t>
  </si>
  <si>
    <t xml:space="preserve">Price you will actually charge (optional)</t>
  </si>
  <si>
    <t xml:space="preserve">Your margin on the price you will use</t>
  </si>
  <si>
    <t xml:space="preserve">Margin in dollars</t>
  </si>
  <si>
    <t xml:space="preserve">PASS-THROUGHS  (customer pays, not your margin)</t>
  </si>
  <si>
    <t xml:space="preserve">Permit</t>
  </si>
  <si>
    <t xml:space="preserve">Dump / disposal</t>
  </si>
  <si>
    <t xml:space="preserve">Pass-through subtotal</t>
  </si>
  <si>
    <t xml:space="preserve">WHAT THE CUSTOMER PAYS</t>
  </si>
  <si>
    <t xml:space="preserve">CHECK AGAINST YOUR SURVIVAL NUMBERS</t>
  </si>
  <si>
    <t xml:space="preserve">Margin needed to cover overhead + profit</t>
  </si>
  <si>
    <t xml:space="preserve">Margin needed just to break even</t>
  </si>
  <si>
    <t xml:space="preserve">This checks your price against the costs you entered. It cannot know if you left a cost out, so build the bid carefully.</t>
  </si>
  <si>
    <t xml:space="preserve">Job Log: does each job pull its weight?</t>
  </si>
  <si>
    <t xml:space="preserve">Job</t>
  </si>
  <si>
    <t xml:space="preserve">Price (bid)</t>
  </si>
  <si>
    <t xml:space="preserve">Direct cost</t>
  </si>
  <si>
    <t xml:space="preserve">Margin $</t>
  </si>
  <si>
    <t xml:space="preserve">Margin %</t>
  </si>
  <si>
    <t xml:space="preserve">Verdict vs your required margin</t>
  </si>
  <si>
    <t xml:space="preserve">Example: Smith back deck</t>
  </si>
  <si>
    <t xml:space="preserve">TOTALS</t>
  </si>
  <si>
    <t xml:space="preserve">Each job is judged against the required margins on the Survival Numbers tab. Replace the example row with your jobs.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</si>
</sst>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;&quot;($&quot;#,##0\);\-"/>
    <numFmt numFmtId="166" formatCode="0"/>
    <numFmt numFmtId="167" formatCode="0.0%"/>
    <numFmt numFmtId="168" formatCode="\$#,##0;&quot;($&quot;#,##0\);\-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2"/>
      <charset val="1"/>
    </font>
    <font>
      <b val="true"/>
      <sz val="11"/>
      <name val="Arial"/>
      <family val="2"/>
      <charset val="1"/>
    </font>
    <font>
      <i val="true"/>
      <sz val="10"/>
      <color rgb="FF5B6670"/>
      <name val="Arial"/>
      <family val="2"/>
      <charset val="1"/>
    </font>
    <font>
      <sz val="11"/>
      <name val="Arial"/>
      <family val="2"/>
      <charset val="1"/>
    </font>
    <font>
      <sz val="11"/>
      <color rgb="FF0000FF"/>
      <name val="Arial"/>
      <family val="2"/>
      <charset val="1"/>
    </font>
    <font>
      <b val="true"/>
      <sz val="11"/>
      <color rgb="FF0F3D57"/>
      <name val="Arial"/>
      <family val="2"/>
      <charset val="1"/>
    </font>
    <font>
      <i val="true"/>
      <sz val="9"/>
      <color rgb="FF8C8C8C"/>
      <name val="Cambria"/>
      <family val="0"/>
      <charset val="1"/>
    </font>
    <font>
      <b val="true"/>
      <sz val="15"/>
      <color rgb="FFFFFFFF"/>
      <name val="Cambria"/>
      <family val="0"/>
      <charset val="1"/>
    </font>
    <font>
      <b val="true"/>
      <sz val="13"/>
      <color rgb="FF0F3D57"/>
      <name val="Cambria"/>
      <family val="0"/>
      <charset val="1"/>
    </font>
    <font>
      <sz val="10"/>
      <color rgb="FF5B6670"/>
      <name val="Cambria"/>
      <family val="0"/>
      <charset val="1"/>
    </font>
    <font>
      <b val="true"/>
      <sz val="11"/>
      <color rgb="FF0F3D57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sz val="11"/>
      <color rgb="FF0000FF"/>
      <name val="Cambria"/>
      <family val="0"/>
      <charset val="1"/>
    </font>
    <font>
      <sz val="11"/>
      <color rgb="FF008000"/>
      <name val="Arial"/>
      <family val="2"/>
      <charset val="1"/>
    </font>
    <font>
      <i val="true"/>
      <sz val="11"/>
      <color rgb="FF7F7F7F"/>
      <name val="Arial"/>
      <family val="0"/>
      <charset val="1"/>
    </font>
    <font>
      <b val="true"/>
      <sz val="11"/>
      <color rgb="FF008000"/>
      <name val="Arial"/>
      <family val="2"/>
      <charset val="1"/>
    </font>
    <font>
      <sz val="11"/>
      <name val="Cambria"/>
      <family val="0"/>
      <charset val="1"/>
    </font>
    <font>
      <i val="true"/>
      <sz val="11"/>
      <color rgb="FF6B7680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2"/>
      <color rgb="FF0F3D57"/>
      <name val="Cambria"/>
      <family val="0"/>
      <charset val="1"/>
    </font>
    <font>
      <i val="true"/>
      <sz val="11"/>
      <color rgb="FF5B6670"/>
      <name val="Cambria"/>
      <family val="0"/>
      <charset val="1"/>
    </font>
    <font>
      <b val="true"/>
      <sz val="12"/>
      <color rgb="FFFFFFFF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F3D57"/>
        <bgColor rgb="FF333333"/>
      </patternFill>
    </fill>
    <fill>
      <patternFill patternType="solid">
        <fgColor rgb="FFEAF1F6"/>
        <bgColor rgb="FFF2F2F2"/>
      </patternFill>
    </fill>
    <fill>
      <patternFill patternType="solid">
        <fgColor rgb="FFF2F2F2"/>
        <bgColor rgb="FFEAF1F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8" fillId="3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3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5" fontId="16" fillId="3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3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5" fontId="21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3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8" fontId="16" fillId="3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5" fontId="8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2F2F2"/>
      <rgbColor rgb="FFEAF1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670"/>
      <rgbColor rgb="FF8C8C8C"/>
      <rgbColor rgb="FF0F3D57"/>
      <rgbColor rgb="FF6B768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25" activeCellId="0" sqref="F25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8"/>
  </cols>
  <sheetData>
    <row r="1" customFormat="false" ht="18" hidden="false" customHeight="true" outlineLevel="0" collapsed="false">
      <c r="A1" s="1" t="s">
        <v>0</v>
      </c>
      <c r="B1" s="1"/>
    </row>
    <row r="2" customFormat="false" ht="15" hidden="false" customHeight="true" outlineLevel="0" collapsed="false">
      <c r="A2" s="2" t="s">
        <v>1</v>
      </c>
    </row>
    <row r="3" customFormat="false" ht="15" hidden="false" customHeight="true" outlineLevel="0" collapsed="false">
      <c r="A3" s="3" t="s">
        <v>2</v>
      </c>
      <c r="B3" s="3"/>
    </row>
    <row r="4" customFormat="false" ht="15" hidden="false" customHeight="false" outlineLevel="0" collapsed="false">
      <c r="A4" s="4" t="s">
        <v>3</v>
      </c>
      <c r="B4" s="5" t="s">
        <v>4</v>
      </c>
    </row>
    <row r="5" customFormat="false" ht="15" hidden="false" customHeight="true" outlineLevel="0" collapsed="false">
      <c r="A5" s="6" t="s">
        <v>5</v>
      </c>
      <c r="B5" s="6"/>
    </row>
    <row r="6" customFormat="false" ht="15" hidden="false" customHeight="true" outlineLevel="0" collapsed="false">
      <c r="A6" s="4" t="s">
        <v>6</v>
      </c>
      <c r="B6" s="7" t="n">
        <v>2800</v>
      </c>
    </row>
    <row r="7" customFormat="false" ht="15" hidden="false" customHeight="true" outlineLevel="0" collapsed="false">
      <c r="A7" s="4" t="s">
        <v>7</v>
      </c>
      <c r="B7" s="7" t="n">
        <v>3500</v>
      </c>
    </row>
    <row r="8" customFormat="false" ht="15" hidden="false" customHeight="true" outlineLevel="0" collapsed="false">
      <c r="A8" s="4" t="s">
        <v>8</v>
      </c>
      <c r="B8" s="7" t="n">
        <v>1100</v>
      </c>
    </row>
    <row r="9" customFormat="false" ht="15" hidden="false" customHeight="true" outlineLevel="0" collapsed="false">
      <c r="A9" s="4" t="s">
        <v>9</v>
      </c>
      <c r="B9" s="7" t="n">
        <v>1200</v>
      </c>
    </row>
    <row r="10" customFormat="false" ht="15" hidden="false" customHeight="true" outlineLevel="0" collapsed="false">
      <c r="A10" s="4" t="s">
        <v>10</v>
      </c>
      <c r="B10" s="7" t="n">
        <v>650</v>
      </c>
    </row>
    <row r="11" customFormat="false" ht="15" hidden="false" customHeight="true" outlineLevel="0" collapsed="false">
      <c r="A11" s="4" t="s">
        <v>11</v>
      </c>
      <c r="B11" s="7" t="n">
        <v>3000</v>
      </c>
    </row>
    <row r="12" customFormat="false" ht="15" hidden="false" customHeight="true" outlineLevel="0" collapsed="false">
      <c r="A12" s="4" t="s">
        <v>12</v>
      </c>
      <c r="B12" s="7" t="n">
        <v>650</v>
      </c>
    </row>
    <row r="13" customFormat="false" ht="15" hidden="false" customHeight="true" outlineLevel="0" collapsed="false">
      <c r="A13" s="4" t="s">
        <v>13</v>
      </c>
      <c r="B13" s="7" t="n">
        <v>0</v>
      </c>
    </row>
    <row r="14" customFormat="false" ht="15" hidden="false" customHeight="true" outlineLevel="0" collapsed="false">
      <c r="A14" s="2" t="s">
        <v>14</v>
      </c>
      <c r="B14" s="8" t="n">
        <f aca="false">SUM(B6:B13)</f>
        <v>12900</v>
      </c>
    </row>
    <row r="16" customFormat="false" ht="15" hidden="false" customHeight="true" outlineLevel="0" collapsed="false">
      <c r="A16" s="6" t="s">
        <v>15</v>
      </c>
      <c r="B16" s="6"/>
    </row>
    <row r="17" customFormat="false" ht="15" hidden="false" customHeight="true" outlineLevel="0" collapsed="false">
      <c r="A17" s="4" t="s">
        <v>16</v>
      </c>
      <c r="B17" s="7" t="n">
        <v>48000</v>
      </c>
    </row>
    <row r="18" customFormat="false" ht="15" hidden="false" customHeight="true" outlineLevel="0" collapsed="false">
      <c r="A18" s="4" t="s">
        <v>17</v>
      </c>
      <c r="B18" s="7" t="n">
        <v>18000</v>
      </c>
    </row>
    <row r="19" customFormat="false" ht="15" hidden="false" customHeight="true" outlineLevel="0" collapsed="false">
      <c r="A19" s="4" t="s">
        <v>18</v>
      </c>
      <c r="B19" s="9" t="n">
        <v>5</v>
      </c>
    </row>
    <row r="20" customFormat="false" ht="15" hidden="false" customHeight="true" outlineLevel="0" collapsed="false">
      <c r="A20" s="4" t="s">
        <v>19</v>
      </c>
      <c r="B20" s="10" t="n">
        <v>0.17</v>
      </c>
    </row>
    <row r="21" customFormat="false" ht="15" hidden="false" customHeight="false" outlineLevel="0" collapsed="false">
      <c r="A21" s="11" t="s">
        <v>20</v>
      </c>
    </row>
    <row r="22" customFormat="false" ht="15" hidden="false" customHeight="true" outlineLevel="0" collapsed="false">
      <c r="A22" s="12" t="s">
        <v>21</v>
      </c>
      <c r="B22" s="12"/>
    </row>
    <row r="24" customFormat="false" ht="15" hidden="false" customHeight="true" outlineLevel="0" collapsed="false">
      <c r="A24" s="12" t="s">
        <v>22</v>
      </c>
      <c r="B24" s="12"/>
    </row>
    <row r="26" customFormat="false" ht="15" hidden="false" customHeight="false" outlineLevel="0" collapsed="false">
      <c r="A26" s="13" t="s">
        <v>23</v>
      </c>
    </row>
  </sheetData>
  <sheetProtection sheet="true"/>
  <mergeCells count="6">
    <mergeCell ref="A1:B1"/>
    <mergeCell ref="A3:B3"/>
    <mergeCell ref="A5:B5"/>
    <mergeCell ref="A16:B16"/>
    <mergeCell ref="A22:B22"/>
    <mergeCell ref="A24:B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14"/>
  </cols>
  <sheetData>
    <row r="1" customFormat="false" ht="18.55" hidden="false" customHeight="false" outlineLevel="0" collapsed="false">
      <c r="A1" s="14" t="s">
        <v>0</v>
      </c>
      <c r="B1" s="14"/>
      <c r="C1" s="14"/>
    </row>
    <row r="2" customFormat="false" ht="16.15" hidden="false" customHeight="false" outlineLevel="0" collapsed="false">
      <c r="A2" s="15" t="s">
        <v>24</v>
      </c>
    </row>
    <row r="3" customFormat="false" ht="30" hidden="false" customHeight="true" outlineLevel="0" collapsed="false">
      <c r="A3" s="16" t="s">
        <v>25</v>
      </c>
    </row>
    <row r="4" customFormat="false" ht="15" hidden="false" customHeight="false" outlineLevel="0" collapsed="false">
      <c r="A4" s="17" t="s">
        <v>26</v>
      </c>
    </row>
    <row r="5" customFormat="false" ht="15" hidden="false" customHeight="false" outlineLevel="0" collapsed="false">
      <c r="A5" s="18" t="s">
        <v>27</v>
      </c>
    </row>
    <row r="6" customFormat="false" ht="15" hidden="false" customHeight="false" outlineLevel="0" collapsed="false">
      <c r="A6" s="19" t="s">
        <v>28</v>
      </c>
      <c r="B6" s="19" t="s">
        <v>29</v>
      </c>
    </row>
    <row r="7" customFormat="false" ht="15" hidden="false" customHeight="false" outlineLevel="0" collapsed="false">
      <c r="A7" s="20" t="s">
        <v>30</v>
      </c>
      <c r="B7" s="21" t="n">
        <v>65</v>
      </c>
    </row>
    <row r="8" customFormat="false" ht="15" hidden="false" customHeight="false" outlineLevel="0" collapsed="false">
      <c r="A8" s="20" t="s">
        <v>31</v>
      </c>
      <c r="B8" s="21" t="n">
        <v>55</v>
      </c>
    </row>
    <row r="9" customFormat="false" ht="15" hidden="false" customHeight="false" outlineLevel="0" collapsed="false">
      <c r="A9" s="20" t="s">
        <v>32</v>
      </c>
      <c r="B9" s="21" t="n">
        <v>38</v>
      </c>
    </row>
    <row r="10" customFormat="false" ht="15" hidden="false" customHeight="false" outlineLevel="0" collapsed="false">
      <c r="A10" s="20" t="s">
        <v>33</v>
      </c>
      <c r="B10" s="21"/>
    </row>
    <row r="11" customFormat="false" ht="15" hidden="false" customHeight="false" outlineLevel="0" collapsed="false">
      <c r="A11" s="20" t="s">
        <v>34</v>
      </c>
      <c r="B11" s="21"/>
    </row>
    <row r="13" customFormat="false" ht="15" hidden="false" customHeight="false" outlineLevel="0" collapsed="false">
      <c r="A13" s="18" t="s">
        <v>35</v>
      </c>
    </row>
    <row r="14" customFormat="false" ht="15" hidden="false" customHeight="false" outlineLevel="0" collapsed="false">
      <c r="A14" s="19" t="s">
        <v>36</v>
      </c>
      <c r="B14" s="19" t="s">
        <v>37</v>
      </c>
      <c r="C14" s="19" t="s">
        <v>38</v>
      </c>
    </row>
    <row r="15" customFormat="false" ht="15" hidden="false" customHeight="false" outlineLevel="0" collapsed="false">
      <c r="A15" s="20" t="s">
        <v>39</v>
      </c>
      <c r="B15" s="20" t="s">
        <v>40</v>
      </c>
      <c r="C15" s="21" t="n">
        <v>1900</v>
      </c>
    </row>
    <row r="16" customFormat="false" ht="15" hidden="false" customHeight="false" outlineLevel="0" collapsed="false">
      <c r="A16" s="20" t="s">
        <v>41</v>
      </c>
      <c r="B16" s="20" t="s">
        <v>40</v>
      </c>
      <c r="C16" s="21" t="n">
        <v>1500</v>
      </c>
    </row>
    <row r="17" customFormat="false" ht="15" hidden="false" customHeight="false" outlineLevel="0" collapsed="false">
      <c r="A17" s="20" t="s">
        <v>42</v>
      </c>
      <c r="B17" s="20" t="s">
        <v>40</v>
      </c>
      <c r="C17" s="21" t="n">
        <v>700</v>
      </c>
    </row>
    <row r="18" customFormat="false" ht="15" hidden="false" customHeight="false" outlineLevel="0" collapsed="false">
      <c r="A18" s="20" t="s">
        <v>43</v>
      </c>
      <c r="B18" s="20" t="s">
        <v>40</v>
      </c>
      <c r="C18" s="21" t="n">
        <v>200</v>
      </c>
    </row>
    <row r="19" customFormat="false" ht="15" hidden="false" customHeight="false" outlineLevel="0" collapsed="false">
      <c r="A19" s="20" t="s">
        <v>44</v>
      </c>
      <c r="B19" s="20" t="s">
        <v>45</v>
      </c>
      <c r="C19" s="21" t="n">
        <v>120</v>
      </c>
    </row>
    <row r="20" customFormat="false" ht="15" hidden="false" customHeight="false" outlineLevel="0" collapsed="false">
      <c r="A20" s="20" t="s">
        <v>46</v>
      </c>
      <c r="B20" s="20" t="s">
        <v>47</v>
      </c>
      <c r="C20" s="21" t="n">
        <v>55</v>
      </c>
    </row>
    <row r="21" customFormat="false" ht="15" hidden="false" customHeight="false" outlineLevel="0" collapsed="false">
      <c r="A21" s="20" t="s">
        <v>34</v>
      </c>
      <c r="B21" s="20" t="s">
        <v>34</v>
      </c>
      <c r="C21" s="21"/>
    </row>
    <row r="22" customFormat="false" ht="15" hidden="false" customHeight="false" outlineLevel="0" collapsed="false">
      <c r="A22" s="20" t="s">
        <v>34</v>
      </c>
      <c r="B22" s="20" t="s">
        <v>34</v>
      </c>
      <c r="C22" s="21"/>
    </row>
    <row r="23" customFormat="false" ht="15" hidden="false" customHeight="false" outlineLevel="0" collapsed="false">
      <c r="A23" s="20" t="s">
        <v>34</v>
      </c>
      <c r="B23" s="20" t="s">
        <v>34</v>
      </c>
      <c r="C23" s="21"/>
    </row>
    <row r="24" customFormat="false" ht="15" hidden="false" customHeight="false" outlineLevel="0" collapsed="false">
      <c r="A24" s="20" t="s">
        <v>34</v>
      </c>
      <c r="B24" s="20" t="s">
        <v>34</v>
      </c>
      <c r="C24" s="21"/>
    </row>
    <row r="25" customFormat="false" ht="15" hidden="false" customHeight="false" outlineLevel="0" collapsed="false">
      <c r="A25" s="20" t="s">
        <v>34</v>
      </c>
      <c r="B25" s="20" t="s">
        <v>34</v>
      </c>
      <c r="C25" s="21"/>
    </row>
    <row r="26" customFormat="false" ht="15" hidden="false" customHeight="false" outlineLevel="0" collapsed="false">
      <c r="A26" s="20" t="s">
        <v>34</v>
      </c>
      <c r="B26" s="20" t="s">
        <v>34</v>
      </c>
      <c r="C26" s="21"/>
    </row>
    <row r="27" customFormat="false" ht="15" hidden="false" customHeight="false" outlineLevel="0" collapsed="false">
      <c r="A27" s="20" t="s">
        <v>34</v>
      </c>
      <c r="B27" s="20" t="s">
        <v>34</v>
      </c>
      <c r="C27" s="21"/>
    </row>
    <row r="28" customFormat="false" ht="15" hidden="false" customHeight="false" outlineLevel="0" collapsed="false">
      <c r="A28" s="20" t="s">
        <v>34</v>
      </c>
      <c r="B28" s="20" t="s">
        <v>34</v>
      </c>
      <c r="C28" s="21"/>
    </row>
    <row r="29" customFormat="false" ht="15" hidden="false" customHeight="false" outlineLevel="0" collapsed="false">
      <c r="A29" s="20" t="s">
        <v>34</v>
      </c>
      <c r="B29" s="20" t="s">
        <v>34</v>
      </c>
      <c r="C29" s="21"/>
    </row>
    <row r="30" customFormat="false" ht="15" hidden="false" customHeight="false" outlineLevel="0" collapsed="false">
      <c r="A30" s="20" t="s">
        <v>34</v>
      </c>
      <c r="B30" s="20" t="s">
        <v>34</v>
      </c>
      <c r="C30" s="21"/>
    </row>
    <row r="32" customFormat="false" ht="15" hidden="false" customHeight="false" outlineLevel="0" collapsed="false">
      <c r="A32" s="22" t="s">
        <v>48</v>
      </c>
    </row>
    <row r="34" customFormat="false" ht="15" hidden="false" customHeight="false" outlineLevel="0" collapsed="false">
      <c r="A34" s="22" t="s">
        <v>22</v>
      </c>
    </row>
    <row r="36" customFormat="false" ht="15" hidden="false" customHeight="false" outlineLevel="0" collapsed="false">
      <c r="A36" s="13" t="s">
        <v>23</v>
      </c>
    </row>
  </sheetData>
  <sheetProtection sheet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20"/>
  </cols>
  <sheetData>
    <row r="1" customFormat="false" ht="18" hidden="false" customHeight="true" outlineLevel="0" collapsed="false">
      <c r="A1" s="1" t="s">
        <v>49</v>
      </c>
      <c r="B1" s="1"/>
    </row>
    <row r="3" customFormat="false" ht="15" hidden="false" customHeight="true" outlineLevel="0" collapsed="false">
      <c r="A3" s="12" t="s">
        <v>50</v>
      </c>
      <c r="B3" s="12"/>
    </row>
    <row r="5" customFormat="false" ht="15" hidden="false" customHeight="true" outlineLevel="0" collapsed="false">
      <c r="A5" s="23" t="s">
        <v>51</v>
      </c>
    </row>
    <row r="6" customFormat="false" ht="15" hidden="false" customHeight="true" outlineLevel="0" collapsed="false">
      <c r="A6" s="4" t="s">
        <v>52</v>
      </c>
      <c r="B6" s="24" t="n">
        <f aca="false">'Business Setup'!B18*'Business Setup'!B19</f>
        <v>90000</v>
      </c>
    </row>
    <row r="7" customFormat="false" ht="15" hidden="false" customHeight="true" outlineLevel="0" collapsed="false">
      <c r="A7" s="4" t="s">
        <v>53</v>
      </c>
      <c r="B7" s="24" t="n">
        <f aca="false">B6*'Business Setup'!B20</f>
        <v>15300</v>
      </c>
    </row>
    <row r="8" customFormat="false" ht="15" hidden="false" customHeight="true" outlineLevel="0" collapsed="false">
      <c r="A8" s="4" t="s">
        <v>54</v>
      </c>
      <c r="B8" s="24" t="n">
        <f aca="false">'Business Setup'!B17/12</f>
        <v>4000</v>
      </c>
    </row>
    <row r="10" customFormat="false" ht="15" hidden="false" customHeight="true" outlineLevel="0" collapsed="false">
      <c r="A10" s="23" t="s">
        <v>55</v>
      </c>
    </row>
    <row r="11" customFormat="false" ht="15" hidden="false" customHeight="true" outlineLevel="0" collapsed="false">
      <c r="A11" s="4" t="s">
        <v>56</v>
      </c>
      <c r="B11" s="24" t="n">
        <f aca="false">'Business Setup'!B14/'Business Setup'!B20</f>
        <v>75882.3529411765</v>
      </c>
    </row>
    <row r="12" customFormat="false" ht="15" hidden="false" customHeight="true" outlineLevel="0" collapsed="false">
      <c r="A12" s="4" t="s">
        <v>57</v>
      </c>
      <c r="B12" s="25" t="n">
        <f aca="false">ROUNDUP(B11/'Business Setup'!B18,0)</f>
        <v>5</v>
      </c>
    </row>
    <row r="13" customFormat="false" ht="15" hidden="false" customHeight="true" outlineLevel="0" collapsed="false">
      <c r="A13" s="4" t="s">
        <v>58</v>
      </c>
      <c r="B13" s="24" t="n">
        <f aca="false">('Business Setup'!B14+B8)/'Business Setup'!B20</f>
        <v>99411.7647058824</v>
      </c>
    </row>
    <row r="14" customFormat="false" ht="15" hidden="false" customHeight="true" outlineLevel="0" collapsed="false">
      <c r="A14" s="4" t="s">
        <v>57</v>
      </c>
      <c r="B14" s="25" t="n">
        <f aca="false">ROUNDUP(B13/'Business Setup'!B18,0)</f>
        <v>6</v>
      </c>
    </row>
    <row r="16" customFormat="false" ht="15" hidden="false" customHeight="true" outlineLevel="0" collapsed="false">
      <c r="A16" s="23" t="s">
        <v>59</v>
      </c>
    </row>
    <row r="17" customFormat="false" ht="15" hidden="false" customHeight="true" outlineLevel="0" collapsed="false">
      <c r="A17" s="4" t="s">
        <v>60</v>
      </c>
      <c r="B17" s="26" t="n">
        <f aca="false">'Business Setup'!B14/B6</f>
        <v>0.143333333333333</v>
      </c>
    </row>
    <row r="18" customFormat="false" ht="15" hidden="false" customHeight="true" outlineLevel="0" collapsed="false">
      <c r="A18" s="4" t="s">
        <v>61</v>
      </c>
      <c r="B18" s="26" t="n">
        <f aca="false">('Business Setup'!B14+B8)/B6</f>
        <v>0.187777777777778</v>
      </c>
    </row>
    <row r="19" customFormat="false" ht="15" hidden="false" customHeight="false" outlineLevel="0" collapsed="false">
      <c r="A19" s="4" t="s">
        <v>62</v>
      </c>
      <c r="B19" s="27" t="n">
        <v>0.35</v>
      </c>
    </row>
    <row r="20" customFormat="false" ht="15" hidden="false" customHeight="true" outlineLevel="0" collapsed="false">
      <c r="A20" s="23" t="s">
        <v>63</v>
      </c>
    </row>
    <row r="21" customFormat="false" ht="15" hidden="false" customHeight="true" outlineLevel="0" collapsed="false">
      <c r="A21" s="2" t="s">
        <v>64</v>
      </c>
      <c r="B21" s="28" t="n">
        <f aca="false">B7-'Business Setup'!B14-B8</f>
        <v>-1600</v>
      </c>
    </row>
    <row r="22" customFormat="false" ht="15" hidden="false" customHeight="true" outlineLevel="0" collapsed="false">
      <c r="A22" s="2" t="s">
        <v>65</v>
      </c>
      <c r="B22" s="2" t="str">
        <f aca="false">IF(B7&gt;='Business Setup'!B14+B8,"Above your target",IF(B7&gt;='Business Setup'!B14,"Doors open, profit short","Going backward"))</f>
        <v>Doors open, profit short</v>
      </c>
    </row>
    <row r="23" customFormat="false" ht="15" hidden="false" customHeight="true" outlineLevel="0" collapsed="false">
      <c r="A23" s="12" t="s">
        <v>66</v>
      </c>
      <c r="B23" s="12"/>
    </row>
    <row r="24" customFormat="false" ht="15" hidden="false" customHeight="false" outlineLevel="0" collapsed="false">
      <c r="A24" s="11" t="s">
        <v>67</v>
      </c>
    </row>
    <row r="25" customFormat="false" ht="15" hidden="false" customHeight="true" outlineLevel="0" collapsed="false">
      <c r="A25" s="12" t="s">
        <v>68</v>
      </c>
      <c r="B25" s="12"/>
    </row>
    <row r="27" customFormat="false" ht="15" hidden="false" customHeight="false" outlineLevel="0" collapsed="false">
      <c r="A27" s="13" t="s">
        <v>23</v>
      </c>
    </row>
  </sheetData>
  <sheetProtection sheet="true"/>
  <mergeCells count="4">
    <mergeCell ref="A1:B1"/>
    <mergeCell ref="A3:B3"/>
    <mergeCell ref="A23:B23"/>
    <mergeCell ref="A25:B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14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5" min="5" style="0" width="16"/>
  </cols>
  <sheetData>
    <row r="1" customFormat="false" ht="18.55" hidden="false" customHeight="false" outlineLevel="0" collapsed="false">
      <c r="A1" s="14" t="s">
        <v>69</v>
      </c>
      <c r="B1" s="14"/>
      <c r="C1" s="14"/>
      <c r="D1" s="14"/>
      <c r="E1" s="14"/>
    </row>
    <row r="3" customFormat="false" ht="15" hidden="false" customHeight="true" outlineLevel="0" collapsed="false">
      <c r="A3" s="29" t="s">
        <v>70</v>
      </c>
    </row>
    <row r="5" customFormat="false" ht="15" hidden="false" customHeight="false" outlineLevel="0" collapsed="false">
      <c r="A5" s="18" t="s">
        <v>71</v>
      </c>
    </row>
    <row r="6" customFormat="false" ht="15" hidden="false" customHeight="false" outlineLevel="0" collapsed="false">
      <c r="A6" s="30" t="s">
        <v>72</v>
      </c>
      <c r="B6" s="20" t="s">
        <v>73</v>
      </c>
    </row>
    <row r="7" customFormat="false" ht="15" hidden="false" customHeight="false" outlineLevel="0" collapsed="false">
      <c r="A7" s="30" t="s">
        <v>74</v>
      </c>
      <c r="B7" s="20" t="s">
        <v>75</v>
      </c>
    </row>
    <row r="8" customFormat="false" ht="15" hidden="false" customHeight="false" outlineLevel="0" collapsed="false">
      <c r="A8" s="30" t="s">
        <v>76</v>
      </c>
      <c r="B8" s="20" t="s">
        <v>77</v>
      </c>
    </row>
    <row r="10" customFormat="false" ht="15" hidden="false" customHeight="false" outlineLevel="0" collapsed="false">
      <c r="A10" s="18" t="s">
        <v>78</v>
      </c>
    </row>
    <row r="11" customFormat="false" ht="15" hidden="false" customHeight="false" outlineLevel="0" collapsed="false">
      <c r="A11" s="19" t="s">
        <v>79</v>
      </c>
      <c r="B11" s="19" t="s">
        <v>28</v>
      </c>
      <c r="C11" s="19" t="s">
        <v>80</v>
      </c>
      <c r="D11" s="19" t="s">
        <v>29</v>
      </c>
      <c r="E11" s="19" t="s">
        <v>81</v>
      </c>
    </row>
    <row r="12" customFormat="false" ht="15" hidden="false" customHeight="false" outlineLevel="0" collapsed="false">
      <c r="A12" s="20" t="s">
        <v>82</v>
      </c>
      <c r="B12" s="20" t="s">
        <v>32</v>
      </c>
      <c r="C12" s="31" t="n">
        <v>12</v>
      </c>
      <c r="D12" s="32" t="n">
        <f aca="false">IFERROR(VLOOKUP(B12,Reference!$A$7:$B$11,2,FALSE()),"")</f>
        <v>38</v>
      </c>
      <c r="E12" s="33" t="n">
        <f aca="false">IF(N(C12)=0,0,C12*D12)</f>
        <v>456</v>
      </c>
    </row>
    <row r="13" customFormat="false" ht="15" hidden="false" customHeight="false" outlineLevel="0" collapsed="false">
      <c r="A13" s="20" t="s">
        <v>83</v>
      </c>
      <c r="B13" s="20" t="s">
        <v>30</v>
      </c>
      <c r="C13" s="31" t="n">
        <v>64</v>
      </c>
      <c r="D13" s="32" t="n">
        <f aca="false">IFERROR(VLOOKUP(B13,Reference!$A$7:$B$11,2,FALSE()),"")</f>
        <v>65</v>
      </c>
      <c r="E13" s="33" t="n">
        <f aca="false">IF(N(C13)=0,0,C13*D13)</f>
        <v>4160</v>
      </c>
    </row>
    <row r="14" customFormat="false" ht="15" hidden="false" customHeight="false" outlineLevel="0" collapsed="false">
      <c r="A14" s="20" t="s">
        <v>84</v>
      </c>
      <c r="B14" s="20" t="s">
        <v>31</v>
      </c>
      <c r="C14" s="31" t="n">
        <v>40</v>
      </c>
      <c r="D14" s="32" t="n">
        <f aca="false">IFERROR(VLOOKUP(B14,Reference!$A$7:$B$11,2,FALSE()),"")</f>
        <v>55</v>
      </c>
      <c r="E14" s="33" t="n">
        <f aca="false">IF(N(C14)=0,0,C14*D14)</f>
        <v>2200</v>
      </c>
    </row>
    <row r="15" customFormat="false" ht="15" hidden="false" customHeight="false" outlineLevel="0" collapsed="false">
      <c r="A15" s="20" t="s">
        <v>85</v>
      </c>
      <c r="B15" s="20" t="s">
        <v>31</v>
      </c>
      <c r="C15" s="31" t="n">
        <v>24</v>
      </c>
      <c r="D15" s="32" t="n">
        <f aca="false">IFERROR(VLOOKUP(B15,Reference!$A$7:$B$11,2,FALSE()),"")</f>
        <v>55</v>
      </c>
      <c r="E15" s="33" t="n">
        <f aca="false">IF(N(C15)=0,0,C15*D15)</f>
        <v>1320</v>
      </c>
    </row>
    <row r="16" customFormat="false" ht="15" hidden="false" customHeight="false" outlineLevel="0" collapsed="false">
      <c r="A16" s="34" t="s">
        <v>86</v>
      </c>
      <c r="E16" s="35" t="n">
        <f aca="false">SUM(E12:E15)</f>
        <v>8136</v>
      </c>
    </row>
    <row r="18" customFormat="false" ht="15" hidden="false" customHeight="false" outlineLevel="0" collapsed="false">
      <c r="A18" s="18" t="s">
        <v>87</v>
      </c>
    </row>
    <row r="19" customFormat="false" ht="15" hidden="false" customHeight="false" outlineLevel="0" collapsed="false">
      <c r="A19" s="19" t="s">
        <v>36</v>
      </c>
      <c r="B19" s="19" t="s">
        <v>88</v>
      </c>
      <c r="C19" s="19" t="s">
        <v>38</v>
      </c>
      <c r="D19" s="19"/>
      <c r="E19" s="19" t="s">
        <v>81</v>
      </c>
    </row>
    <row r="20" customFormat="false" ht="15" hidden="false" customHeight="false" outlineLevel="0" collapsed="false">
      <c r="A20" s="20" t="s">
        <v>39</v>
      </c>
      <c r="B20" s="31" t="n">
        <v>1</v>
      </c>
      <c r="C20" s="32" t="n">
        <f aca="false">IFERROR(VLOOKUP(A20,Reference!$A$15:$C$30,3,FALSE()),"")</f>
        <v>1900</v>
      </c>
      <c r="D20" s="36"/>
      <c r="E20" s="33" t="n">
        <f aca="false">IF(N(B20)=0,0,B20*C20)</f>
        <v>1900</v>
      </c>
    </row>
    <row r="21" customFormat="false" ht="15" hidden="false" customHeight="false" outlineLevel="0" collapsed="false">
      <c r="A21" s="20" t="s">
        <v>41</v>
      </c>
      <c r="B21" s="31" t="n">
        <v>1</v>
      </c>
      <c r="C21" s="32" t="n">
        <f aca="false">IFERROR(VLOOKUP(A21,Reference!$A$15:$C$30,3,FALSE()),"")</f>
        <v>1500</v>
      </c>
      <c r="D21" s="36"/>
      <c r="E21" s="33" t="n">
        <f aca="false">IF(N(B21)=0,0,B21*C21)</f>
        <v>1500</v>
      </c>
    </row>
    <row r="22" customFormat="false" ht="15" hidden="false" customHeight="false" outlineLevel="0" collapsed="false">
      <c r="A22" s="20" t="s">
        <v>42</v>
      </c>
      <c r="B22" s="31" t="n">
        <v>1</v>
      </c>
      <c r="C22" s="32" t="n">
        <f aca="false">IFERROR(VLOOKUP(A22,Reference!$A$15:$C$30,3,FALSE()),"")</f>
        <v>700</v>
      </c>
      <c r="D22" s="36"/>
      <c r="E22" s="33" t="n">
        <f aca="false">IF(N(B22)=0,0,B22*C22)</f>
        <v>700</v>
      </c>
    </row>
    <row r="23" customFormat="false" ht="15" hidden="false" customHeight="false" outlineLevel="0" collapsed="false">
      <c r="A23" s="20" t="s">
        <v>43</v>
      </c>
      <c r="B23" s="31" t="n">
        <v>1</v>
      </c>
      <c r="C23" s="32" t="n">
        <f aca="false">IFERROR(VLOOKUP(A23,Reference!$A$15:$C$30,3,FALSE()),"")</f>
        <v>200</v>
      </c>
      <c r="D23" s="36"/>
      <c r="E23" s="33" t="n">
        <f aca="false">IF(N(B23)=0,0,B23*C23)</f>
        <v>200</v>
      </c>
    </row>
    <row r="24" customFormat="false" ht="15" hidden="false" customHeight="false" outlineLevel="0" collapsed="false">
      <c r="A24" s="34" t="s">
        <v>89</v>
      </c>
      <c r="E24" s="35" t="n">
        <f aca="false">SUM(E20:E23)</f>
        <v>4300</v>
      </c>
    </row>
    <row r="26" customFormat="false" ht="15" hidden="false" customHeight="false" outlineLevel="0" collapsed="false">
      <c r="A26" s="18" t="s">
        <v>90</v>
      </c>
    </row>
    <row r="27" customFormat="false" ht="15" hidden="false" customHeight="false" outlineLevel="0" collapsed="false">
      <c r="A27" s="30" t="s">
        <v>91</v>
      </c>
      <c r="E27" s="21" t="n">
        <v>0</v>
      </c>
    </row>
    <row r="28" customFormat="false" ht="15" hidden="false" customHeight="false" outlineLevel="0" collapsed="false">
      <c r="A28" s="30" t="s">
        <v>92</v>
      </c>
      <c r="E28" s="21" t="n">
        <v>250</v>
      </c>
    </row>
    <row r="29" customFormat="false" ht="15" hidden="false" customHeight="false" outlineLevel="0" collapsed="false">
      <c r="A29" s="30" t="s">
        <v>93</v>
      </c>
      <c r="E29" s="21" t="n">
        <v>250</v>
      </c>
    </row>
    <row r="31" customFormat="false" ht="15" hidden="false" customHeight="false" outlineLevel="0" collapsed="false">
      <c r="A31" s="34" t="s">
        <v>94</v>
      </c>
      <c r="E31" s="37" t="n">
        <f aca="false">E16+E24+E27+E28+E29</f>
        <v>12936</v>
      </c>
    </row>
    <row r="33" customFormat="false" ht="15" hidden="false" customHeight="false" outlineLevel="0" collapsed="false">
      <c r="A33" s="18" t="s">
        <v>95</v>
      </c>
    </row>
    <row r="34" customFormat="false" ht="15" hidden="false" customHeight="false" outlineLevel="0" collapsed="false">
      <c r="A34" s="30" t="s">
        <v>96</v>
      </c>
      <c r="E34" s="38" t="n">
        <v>0.35</v>
      </c>
    </row>
    <row r="35" customFormat="false" ht="15" hidden="false" customHeight="false" outlineLevel="0" collapsed="false">
      <c r="A35" s="22" t="s">
        <v>97</v>
      </c>
    </row>
    <row r="36" customFormat="false" ht="15" hidden="false" customHeight="false" outlineLevel="0" collapsed="false">
      <c r="A36" s="34" t="s">
        <v>98</v>
      </c>
      <c r="E36" s="37" t="n">
        <f aca="false">E31/(1-E34)</f>
        <v>19901.5384615385</v>
      </c>
    </row>
    <row r="37" customFormat="false" ht="15" hidden="false" customHeight="false" outlineLevel="0" collapsed="false">
      <c r="A37" s="30" t="s">
        <v>99</v>
      </c>
      <c r="E37" s="39"/>
    </row>
    <row r="38" customFormat="false" ht="15" hidden="false" customHeight="false" outlineLevel="0" collapsed="false">
      <c r="A38" s="30" t="s">
        <v>100</v>
      </c>
      <c r="E38" s="40" t="n">
        <f aca="false">IF(N(E37)&gt;0,(E37-E31)/E37,E34)</f>
        <v>0.35</v>
      </c>
    </row>
    <row r="39" customFormat="false" ht="15" hidden="false" customHeight="false" outlineLevel="0" collapsed="false">
      <c r="A39" s="30" t="s">
        <v>101</v>
      </c>
      <c r="E39" s="41" t="n">
        <f aca="false">IF(N(E37)&gt;0,E37-E31,E36-E31)</f>
        <v>6965.53846153846</v>
      </c>
    </row>
    <row r="40" customFormat="false" ht="15" hidden="false" customHeight="false" outlineLevel="0" collapsed="false">
      <c r="A40" s="18" t="s">
        <v>102</v>
      </c>
    </row>
    <row r="41" customFormat="false" ht="15" hidden="false" customHeight="false" outlineLevel="0" collapsed="false">
      <c r="A41" s="30" t="s">
        <v>103</v>
      </c>
      <c r="E41" s="21" t="n">
        <v>400</v>
      </c>
    </row>
    <row r="42" customFormat="false" ht="15" hidden="false" customHeight="false" outlineLevel="0" collapsed="false">
      <c r="A42" s="30" t="s">
        <v>104</v>
      </c>
      <c r="E42" s="21" t="n">
        <v>250</v>
      </c>
    </row>
    <row r="43" customFormat="false" ht="15" hidden="false" customHeight="false" outlineLevel="0" collapsed="false">
      <c r="A43" s="34" t="s">
        <v>105</v>
      </c>
      <c r="E43" s="35" t="n">
        <f aca="false">SUM(E41:E42)</f>
        <v>650</v>
      </c>
    </row>
    <row r="45" customFormat="false" ht="15" hidden="false" customHeight="false" outlineLevel="0" collapsed="false">
      <c r="A45" s="42" t="s">
        <v>106</v>
      </c>
      <c r="E45" s="37" t="n">
        <f aca="false">IF(N(E37)&gt;0,E37,E36)+E43</f>
        <v>20551.5384615385</v>
      </c>
    </row>
    <row r="47" customFormat="false" ht="15" hidden="false" customHeight="false" outlineLevel="0" collapsed="false">
      <c r="A47" s="18" t="s">
        <v>107</v>
      </c>
    </row>
    <row r="48" customFormat="false" ht="15" hidden="false" customHeight="false" outlineLevel="0" collapsed="false">
      <c r="A48" s="30" t="s">
        <v>108</v>
      </c>
      <c r="E48" s="40" t="n">
        <f aca="false">'Survival Numbers'!B18</f>
        <v>0.187777777777778</v>
      </c>
    </row>
    <row r="49" customFormat="false" ht="15" hidden="false" customHeight="false" outlineLevel="0" collapsed="false">
      <c r="A49" s="30" t="s">
        <v>109</v>
      </c>
      <c r="E49" s="40" t="n">
        <f aca="false">'Survival Numbers'!B17</f>
        <v>0.143333333333333</v>
      </c>
    </row>
    <row r="50" customFormat="false" ht="15" hidden="false" customHeight="false" outlineLevel="0" collapsed="false">
      <c r="A50" s="34" t="s">
        <v>65</v>
      </c>
      <c r="E50" s="34" t="str">
        <f aca="false">IF(E38&gt;='Survival Numbers'!B18,"Pulls its weight",IF(E38&gt;='Survival Numbers'!B17,"Covers overhead, short on profit","Below break-even, raise the price"))</f>
        <v>Pulls its weight</v>
      </c>
    </row>
    <row r="51" customFormat="false" ht="15" hidden="false" customHeight="false" outlineLevel="0" collapsed="false">
      <c r="A51" s="43" t="s">
        <v>110</v>
      </c>
    </row>
    <row r="52" customFormat="false" ht="15" hidden="false" customHeight="false" outlineLevel="0" collapsed="false">
      <c r="A52" s="22" t="s">
        <v>22</v>
      </c>
    </row>
    <row r="54" customFormat="false" ht="15" hidden="false" customHeight="false" outlineLevel="0" collapsed="false">
      <c r="A54" s="13" t="s">
        <v>23</v>
      </c>
    </row>
  </sheetData>
  <sheetProtection sheet="true"/>
  <dataValidations count="2">
    <dataValidation allowBlank="true" errorStyle="stop" operator="between" showDropDown="false" showErrorMessage="false" showInputMessage="false" sqref="B12:B15" type="list">
      <formula1>Reference!$A$7:$A$11</formula1>
      <formula2>0</formula2>
    </dataValidation>
    <dataValidation allowBlank="true" errorStyle="stop" operator="between" showDropDown="false" showErrorMessage="false" showInputMessage="false" sqref="A20:A23" type="list">
      <formula1>Reference!$A$15:$A$30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32" activeCellId="0" sqref="E32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8"/>
    <col collapsed="false" customWidth="true" hidden="false" outlineLevel="0" max="5" min="3" style="0" width="14"/>
    <col collapsed="false" customWidth="true" hidden="false" outlineLevel="0" max="6" min="6" style="0" width="12"/>
    <col collapsed="false" customWidth="true" hidden="false" outlineLevel="0" max="7" min="7" style="0" width="30"/>
  </cols>
  <sheetData>
    <row r="1" customFormat="false" ht="18" hidden="false" customHeight="true" outlineLevel="0" collapsed="false">
      <c r="A1" s="1" t="s">
        <v>111</v>
      </c>
      <c r="B1" s="1"/>
      <c r="C1" s="1"/>
      <c r="D1" s="1"/>
      <c r="E1" s="1"/>
      <c r="F1" s="1"/>
      <c r="G1" s="1"/>
    </row>
    <row r="3" customFormat="false" ht="26.25" hidden="false" customHeight="true" outlineLevel="0" collapsed="false">
      <c r="A3" s="44" t="s">
        <v>112</v>
      </c>
      <c r="B3" s="44" t="s">
        <v>74</v>
      </c>
      <c r="C3" s="44" t="s">
        <v>113</v>
      </c>
      <c r="D3" s="44" t="s">
        <v>114</v>
      </c>
      <c r="E3" s="44" t="s">
        <v>115</v>
      </c>
      <c r="F3" s="44" t="s">
        <v>116</v>
      </c>
      <c r="G3" s="44" t="s">
        <v>117</v>
      </c>
    </row>
    <row r="4" customFormat="false" ht="15" hidden="false" customHeight="true" outlineLevel="0" collapsed="false">
      <c r="A4" s="45" t="s">
        <v>118</v>
      </c>
      <c r="B4" s="45" t="s">
        <v>75</v>
      </c>
      <c r="C4" s="46" t="n">
        <v>19902</v>
      </c>
      <c r="D4" s="46" t="n">
        <v>12936</v>
      </c>
      <c r="E4" s="47" t="n">
        <f aca="false">IF(N(C4)=0,0,C4-D4)</f>
        <v>6966</v>
      </c>
      <c r="F4" s="48" t="n">
        <f aca="false">IF(N(C4)=0,0,(C4-D4)/C4)</f>
        <v>0.350015073861923</v>
      </c>
      <c r="G4" s="4" t="str">
        <f aca="false">IF(N(C4)=0,"",IF(F4&gt;='Survival Numbers'!$B$18,"Pulls its weight",IF(F4&gt;='Survival Numbers'!$B$17,"Covers overhead, profit short","Below break-even, re-price")))</f>
        <v>Pulls its weight</v>
      </c>
    </row>
    <row r="5" customFormat="false" ht="15" hidden="false" customHeight="true" outlineLevel="0" collapsed="false">
      <c r="A5" s="49"/>
      <c r="B5" s="49"/>
      <c r="C5" s="49"/>
      <c r="D5" s="49"/>
      <c r="E5" s="47" t="n">
        <f aca="false">IF(N(C5)=0,0,C5-D5)</f>
        <v>0</v>
      </c>
      <c r="F5" s="48" t="n">
        <f aca="false">IF(N(C5)=0,0,(C5-D5)/C5)</f>
        <v>0</v>
      </c>
      <c r="G5" s="4" t="str">
        <f aca="false">IF(N(C5)=0,"",IF(F5&gt;='Survival Numbers'!$B$18,"Pulls its weight",IF(F5&gt;='Survival Numbers'!$B$17,"Covers overhead, profit short","Below break-even, re-price")))</f>
        <v/>
      </c>
    </row>
    <row r="6" customFormat="false" ht="15" hidden="false" customHeight="true" outlineLevel="0" collapsed="false">
      <c r="A6" s="49"/>
      <c r="B6" s="49"/>
      <c r="C6" s="49"/>
      <c r="D6" s="49"/>
      <c r="E6" s="47" t="n">
        <f aca="false">IF(N(C6)=0,0,C6-D6)</f>
        <v>0</v>
      </c>
      <c r="F6" s="48" t="n">
        <f aca="false">IF(N(C6)=0,0,(C6-D6)/C6)</f>
        <v>0</v>
      </c>
      <c r="G6" s="4" t="str">
        <f aca="false">IF(N(C6)=0,"",IF(F6&gt;='Survival Numbers'!$B$18,"Pulls its weight",IF(F6&gt;='Survival Numbers'!$B$17,"Covers overhead, profit short","Below break-even, re-price")))</f>
        <v/>
      </c>
    </row>
    <row r="7" customFormat="false" ht="15" hidden="false" customHeight="true" outlineLevel="0" collapsed="false">
      <c r="A7" s="49"/>
      <c r="B7" s="49"/>
      <c r="C7" s="49"/>
      <c r="D7" s="49"/>
      <c r="E7" s="47" t="n">
        <f aca="false">IF(N(C7)=0,0,C7-D7)</f>
        <v>0</v>
      </c>
      <c r="F7" s="48" t="n">
        <f aca="false">IF(N(C7)=0,0,(C7-D7)/C7)</f>
        <v>0</v>
      </c>
      <c r="G7" s="4" t="str">
        <f aca="false">IF(N(C7)=0,"",IF(F7&gt;='Survival Numbers'!$B$18,"Pulls its weight",IF(F7&gt;='Survival Numbers'!$B$17,"Covers overhead, profit short","Below break-even, re-price")))</f>
        <v/>
      </c>
    </row>
    <row r="8" customFormat="false" ht="15" hidden="false" customHeight="true" outlineLevel="0" collapsed="false">
      <c r="A8" s="49"/>
      <c r="B8" s="49"/>
      <c r="C8" s="49"/>
      <c r="D8" s="49"/>
      <c r="E8" s="47" t="n">
        <f aca="false">IF(N(C8)=0,0,C8-D8)</f>
        <v>0</v>
      </c>
      <c r="F8" s="48" t="n">
        <f aca="false">IF(N(C8)=0,0,(C8-D8)/C8)</f>
        <v>0</v>
      </c>
      <c r="G8" s="4" t="str">
        <f aca="false">IF(N(C8)=0,"",IF(F8&gt;='Survival Numbers'!$B$18,"Pulls its weight",IF(F8&gt;='Survival Numbers'!$B$17,"Covers overhead, profit short","Below break-even, re-price")))</f>
        <v/>
      </c>
    </row>
    <row r="9" customFormat="false" ht="15" hidden="false" customHeight="true" outlineLevel="0" collapsed="false">
      <c r="A9" s="49"/>
      <c r="B9" s="49"/>
      <c r="C9" s="49"/>
      <c r="D9" s="49"/>
      <c r="E9" s="47" t="n">
        <f aca="false">IF(N(C9)=0,0,C9-D9)</f>
        <v>0</v>
      </c>
      <c r="F9" s="48" t="n">
        <f aca="false">IF(N(C9)=0,0,(C9-D9)/C9)</f>
        <v>0</v>
      </c>
      <c r="G9" s="4" t="str">
        <f aca="false">IF(N(C9)=0,"",IF(F9&gt;='Survival Numbers'!$B$18,"Pulls its weight",IF(F9&gt;='Survival Numbers'!$B$17,"Covers overhead, profit short","Below break-even, re-price")))</f>
        <v/>
      </c>
    </row>
    <row r="10" customFormat="false" ht="15" hidden="false" customHeight="true" outlineLevel="0" collapsed="false">
      <c r="A10" s="49"/>
      <c r="B10" s="49"/>
      <c r="C10" s="49"/>
      <c r="D10" s="49"/>
      <c r="E10" s="47" t="n">
        <f aca="false">IF(N(C10)=0,0,C10-D10)</f>
        <v>0</v>
      </c>
      <c r="F10" s="48" t="n">
        <f aca="false">IF(N(C10)=0,0,(C10-D10)/C10)</f>
        <v>0</v>
      </c>
      <c r="G10" s="4" t="str">
        <f aca="false">IF(N(C10)=0,"",IF(F10&gt;='Survival Numbers'!$B$18,"Pulls its weight",IF(F10&gt;='Survival Numbers'!$B$17,"Covers overhead, profit short","Below break-even, re-price")))</f>
        <v/>
      </c>
    </row>
    <row r="11" customFormat="false" ht="15" hidden="false" customHeight="true" outlineLevel="0" collapsed="false">
      <c r="A11" s="49"/>
      <c r="B11" s="49"/>
      <c r="C11" s="49"/>
      <c r="D11" s="49"/>
      <c r="E11" s="47" t="n">
        <f aca="false">IF(N(C11)=0,0,C11-D11)</f>
        <v>0</v>
      </c>
      <c r="F11" s="48" t="n">
        <f aca="false">IF(N(C11)=0,0,(C11-D11)/C11)</f>
        <v>0</v>
      </c>
      <c r="G11" s="4" t="str">
        <f aca="false">IF(N(C11)=0,"",IF(F11&gt;='Survival Numbers'!$B$18,"Pulls its weight",IF(F11&gt;='Survival Numbers'!$B$17,"Covers overhead, profit short","Below break-even, re-price")))</f>
        <v/>
      </c>
    </row>
    <row r="12" customFormat="false" ht="15" hidden="false" customHeight="true" outlineLevel="0" collapsed="false">
      <c r="A12" s="49"/>
      <c r="B12" s="49"/>
      <c r="C12" s="49"/>
      <c r="D12" s="49"/>
      <c r="E12" s="47" t="n">
        <f aca="false">IF(N(C12)=0,0,C12-D12)</f>
        <v>0</v>
      </c>
      <c r="F12" s="48" t="n">
        <f aca="false">IF(N(C12)=0,0,(C12-D12)/C12)</f>
        <v>0</v>
      </c>
      <c r="G12" s="4" t="str">
        <f aca="false">IF(N(C12)=0,"",IF(F12&gt;='Survival Numbers'!$B$18,"Pulls its weight",IF(F12&gt;='Survival Numbers'!$B$17,"Covers overhead, profit short","Below break-even, re-price")))</f>
        <v/>
      </c>
    </row>
    <row r="13" customFormat="false" ht="15" hidden="false" customHeight="true" outlineLevel="0" collapsed="false">
      <c r="A13" s="49"/>
      <c r="B13" s="49"/>
      <c r="C13" s="49"/>
      <c r="D13" s="49"/>
      <c r="E13" s="47" t="n">
        <f aca="false">IF(N(C13)=0,0,C13-D13)</f>
        <v>0</v>
      </c>
      <c r="F13" s="48" t="n">
        <f aca="false">IF(N(C13)=0,0,(C13-D13)/C13)</f>
        <v>0</v>
      </c>
      <c r="G13" s="4" t="str">
        <f aca="false">IF(N(C13)=0,"",IF(F13&gt;='Survival Numbers'!$B$18,"Pulls its weight",IF(F13&gt;='Survival Numbers'!$B$17,"Covers overhead, profit short","Below break-even, re-price")))</f>
        <v/>
      </c>
    </row>
    <row r="14" customFormat="false" ht="15" hidden="false" customHeight="true" outlineLevel="0" collapsed="false">
      <c r="A14" s="49"/>
      <c r="B14" s="49"/>
      <c r="C14" s="49"/>
      <c r="D14" s="49"/>
      <c r="E14" s="47" t="n">
        <f aca="false">IF(N(C14)=0,0,C14-D14)</f>
        <v>0</v>
      </c>
      <c r="F14" s="48" t="n">
        <f aca="false">IF(N(C14)=0,0,(C14-D14)/C14)</f>
        <v>0</v>
      </c>
      <c r="G14" s="4" t="str">
        <f aca="false">IF(N(C14)=0,"",IF(F14&gt;='Survival Numbers'!$B$18,"Pulls its weight",IF(F14&gt;='Survival Numbers'!$B$17,"Covers overhead, profit short","Below break-even, re-price")))</f>
        <v/>
      </c>
    </row>
    <row r="15" customFormat="false" ht="15" hidden="false" customHeight="true" outlineLevel="0" collapsed="false">
      <c r="A15" s="49"/>
      <c r="B15" s="49"/>
      <c r="C15" s="49"/>
      <c r="D15" s="49"/>
      <c r="E15" s="47" t="n">
        <f aca="false">IF(N(C15)=0,0,C15-D15)</f>
        <v>0</v>
      </c>
      <c r="F15" s="48" t="n">
        <f aca="false">IF(N(C15)=0,0,(C15-D15)/C15)</f>
        <v>0</v>
      </c>
      <c r="G15" s="4" t="str">
        <f aca="false">IF(N(C15)=0,"",IF(F15&gt;='Survival Numbers'!$B$18,"Pulls its weight",IF(F15&gt;='Survival Numbers'!$B$17,"Covers overhead, profit short","Below break-even, re-price")))</f>
        <v/>
      </c>
    </row>
    <row r="16" customFormat="false" ht="15" hidden="false" customHeight="true" outlineLevel="0" collapsed="false">
      <c r="A16" s="49"/>
      <c r="B16" s="49"/>
      <c r="C16" s="49"/>
      <c r="D16" s="49"/>
      <c r="E16" s="47" t="n">
        <f aca="false">IF(N(C16)=0,0,C16-D16)</f>
        <v>0</v>
      </c>
      <c r="F16" s="48" t="n">
        <f aca="false">IF(N(C16)=0,0,(C16-D16)/C16)</f>
        <v>0</v>
      </c>
      <c r="G16" s="4" t="str">
        <f aca="false">IF(N(C16)=0,"",IF(F16&gt;='Survival Numbers'!$B$18,"Pulls its weight",IF(F16&gt;='Survival Numbers'!$B$17,"Covers overhead, profit short","Below break-even, re-price")))</f>
        <v/>
      </c>
    </row>
    <row r="17" customFormat="false" ht="15" hidden="false" customHeight="true" outlineLevel="0" collapsed="false">
      <c r="A17" s="49"/>
      <c r="B17" s="49"/>
      <c r="C17" s="49"/>
      <c r="D17" s="49"/>
      <c r="E17" s="47" t="n">
        <f aca="false">IF(N(C17)=0,0,C17-D17)</f>
        <v>0</v>
      </c>
      <c r="F17" s="48" t="n">
        <f aca="false">IF(N(C17)=0,0,(C17-D17)/C17)</f>
        <v>0</v>
      </c>
      <c r="G17" s="4" t="str">
        <f aca="false">IF(N(C17)=0,"",IF(F17&gt;='Survival Numbers'!$B$18,"Pulls its weight",IF(F17&gt;='Survival Numbers'!$B$17,"Covers overhead, profit short","Below break-even, re-price")))</f>
        <v/>
      </c>
    </row>
    <row r="18" customFormat="false" ht="15" hidden="false" customHeight="true" outlineLevel="0" collapsed="false">
      <c r="A18" s="49"/>
      <c r="B18" s="49"/>
      <c r="C18" s="49"/>
      <c r="D18" s="49"/>
      <c r="E18" s="47" t="n">
        <f aca="false">IF(N(C18)=0,0,C18-D18)</f>
        <v>0</v>
      </c>
      <c r="F18" s="48" t="n">
        <f aca="false">IF(N(C18)=0,0,(C18-D18)/C18)</f>
        <v>0</v>
      </c>
      <c r="G18" s="4" t="str">
        <f aca="false">IF(N(C18)=0,"",IF(F18&gt;='Survival Numbers'!$B$18,"Pulls its weight",IF(F18&gt;='Survival Numbers'!$B$17,"Covers overhead, profit short","Below break-even, re-price")))</f>
        <v/>
      </c>
    </row>
    <row r="19" customFormat="false" ht="15" hidden="false" customHeight="true" outlineLevel="0" collapsed="false">
      <c r="A19" s="49"/>
      <c r="B19" s="49"/>
      <c r="C19" s="49"/>
      <c r="D19" s="49"/>
      <c r="E19" s="47" t="n">
        <f aca="false">IF(N(C19)=0,0,C19-D19)</f>
        <v>0</v>
      </c>
      <c r="F19" s="48" t="n">
        <f aca="false">IF(N(C19)=0,0,(C19-D19)/C19)</f>
        <v>0</v>
      </c>
      <c r="G19" s="4" t="str">
        <f aca="false">IF(N(C19)=0,"",IF(F19&gt;='Survival Numbers'!$B$18,"Pulls its weight",IF(F19&gt;='Survival Numbers'!$B$17,"Covers overhead, profit short","Below break-even, re-price")))</f>
        <v/>
      </c>
    </row>
    <row r="20" customFormat="false" ht="15" hidden="false" customHeight="true" outlineLevel="0" collapsed="false">
      <c r="A20" s="49"/>
      <c r="B20" s="49"/>
      <c r="C20" s="49"/>
      <c r="D20" s="49"/>
      <c r="E20" s="47" t="n">
        <f aca="false">IF(N(C20)=0,0,C20-D20)</f>
        <v>0</v>
      </c>
      <c r="F20" s="48" t="n">
        <f aca="false">IF(N(C20)=0,0,(C20-D20)/C20)</f>
        <v>0</v>
      </c>
      <c r="G20" s="4" t="str">
        <f aca="false">IF(N(C20)=0,"",IF(F20&gt;='Survival Numbers'!$B$18,"Pulls its weight",IF(F20&gt;='Survival Numbers'!$B$17,"Covers overhead, profit short","Below break-even, re-price")))</f>
        <v/>
      </c>
    </row>
    <row r="21" customFormat="false" ht="15" hidden="false" customHeight="true" outlineLevel="0" collapsed="false">
      <c r="A21" s="2" t="s">
        <v>119</v>
      </c>
      <c r="C21" s="8" t="n">
        <f aca="false">SUM(C4:C20)</f>
        <v>19902</v>
      </c>
      <c r="D21" s="8" t="n">
        <f aca="false">SUM(D4:D20)</f>
        <v>12936</v>
      </c>
      <c r="E21" s="8" t="n">
        <f aca="false">SUM(E4:E20)</f>
        <v>6966</v>
      </c>
    </row>
    <row r="23" customFormat="false" ht="15" hidden="false" customHeight="true" outlineLevel="0" collapsed="false">
      <c r="A23" s="12" t="s">
        <v>120</v>
      </c>
      <c r="B23" s="12"/>
      <c r="C23" s="12"/>
      <c r="D23" s="12"/>
      <c r="E23" s="12"/>
      <c r="F23" s="12"/>
      <c r="G23" s="12"/>
    </row>
    <row r="25" customFormat="false" ht="15" hidden="false" customHeight="false" outlineLevel="0" collapsed="false">
      <c r="A25" s="13" t="s">
        <v>23</v>
      </c>
    </row>
  </sheetData>
  <sheetProtection sheet="true"/>
  <mergeCells count="2">
    <mergeCell ref="A1:G1"/>
    <mergeCell ref="A23:G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2026-06-28T22:35:31Z</dcterms:created>
  <dc:creator>openpyxl</dc:creator>
  <dc:description/>
  <dc:language>en-US</dc:language>
  <cp:lastModifiedBy>John Belus</cp:lastModifiedBy>
  <dcterms:modified xsi:type="dcterms:W3CDTF">2026-06-30T23:51:40Z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